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08" yWindow="540" windowWidth="13116" windowHeight="8412"/>
  </bookViews>
  <sheets>
    <sheet name="VASP REPARTITION CHARGE" sheetId="1" r:id="rId1"/>
  </sheets>
  <definedNames>
    <definedName name="_xlnm.Print_Area" localSheetId="0">'VASP REPARTITION CHARGE'!$A$1:$I$58</definedName>
  </definedNames>
  <calcPr calcId="124519"/>
</workbook>
</file>

<file path=xl/calcChain.xml><?xml version="1.0" encoding="utf-8"?>
<calcChain xmlns="http://schemas.openxmlformats.org/spreadsheetml/2006/main">
  <c r="H50" i="1"/>
  <c r="H49"/>
  <c r="H48"/>
  <c r="I44"/>
  <c r="G50"/>
  <c r="E29"/>
  <c r="G29" s="1"/>
  <c r="C54"/>
  <c r="G15"/>
  <c r="G16"/>
  <c r="G10"/>
  <c r="C23"/>
  <c r="G43"/>
  <c r="G42"/>
  <c r="G41"/>
  <c r="G40"/>
  <c r="G39"/>
  <c r="G38"/>
  <c r="G37"/>
  <c r="G36"/>
  <c r="G35"/>
  <c r="G34"/>
  <c r="G33"/>
  <c r="G32"/>
  <c r="G31"/>
  <c r="G30"/>
  <c r="E28"/>
  <c r="C28"/>
  <c r="E27"/>
  <c r="G14"/>
  <c r="E23" l="1"/>
  <c r="E44"/>
  <c r="G28"/>
  <c r="G44" s="1"/>
  <c r="D48" s="1"/>
  <c r="C56" s="1"/>
  <c r="D50" l="1"/>
  <c r="C55"/>
  <c r="D49"/>
  <c r="C57" s="1"/>
</calcChain>
</file>

<file path=xl/sharedStrings.xml><?xml version="1.0" encoding="utf-8"?>
<sst xmlns="http://schemas.openxmlformats.org/spreadsheetml/2006/main" count="107" uniqueCount="80">
  <si>
    <t>CALCUL DE RÉPARTITION DES CHARGE</t>
  </si>
  <si>
    <t>1. CARACTERISTIQUES DU VEHICULE :</t>
  </si>
  <si>
    <t>(signification : kg = kilogramme et m = mètre)</t>
  </si>
  <si>
    <t>Poids Total Autorisé en Charge du véhicule</t>
  </si>
  <si>
    <t>PTAC</t>
  </si>
  <si>
    <t>=</t>
  </si>
  <si>
    <t>kg</t>
  </si>
  <si>
    <t>PV. AV</t>
  </si>
  <si>
    <t>PV. AR</t>
  </si>
  <si>
    <t>PV. Total</t>
  </si>
  <si>
    <t>Nombre de passagers en circulation (y compris conducteur)</t>
  </si>
  <si>
    <t>N</t>
  </si>
  <si>
    <t>Longueur hors tout du véhicule :</t>
  </si>
  <si>
    <t>L</t>
  </si>
  <si>
    <t>m</t>
  </si>
  <si>
    <t>Largeur hors tout du véhicule :</t>
  </si>
  <si>
    <t>l</t>
  </si>
  <si>
    <t>Surface hors tout :</t>
  </si>
  <si>
    <t>S=Lxl</t>
  </si>
  <si>
    <t>m²</t>
  </si>
  <si>
    <t>CUM</t>
  </si>
  <si>
    <t>Empattement du véhicule (distance entre les axes des essieux avant et arrière)</t>
  </si>
  <si>
    <t>E.</t>
  </si>
  <si>
    <t>2. VERIFICATION DE LA CHARGE UTILE MINIMALE REGLEMENTAIRE</t>
  </si>
  <si>
    <t>&gt;</t>
  </si>
  <si>
    <t>3. CALCUL DE REPARTITION DES CHARGES</t>
  </si>
  <si>
    <t>Distance par rapport à l’essieu AV (en mètres)</t>
  </si>
  <si>
    <t>Poids maximum à cet endroit (en kg)</t>
  </si>
  <si>
    <t>Moment (distance X poids)</t>
  </si>
  <si>
    <t>PV AV</t>
  </si>
  <si>
    <t>PV.AV=</t>
  </si>
  <si>
    <t>PV AR</t>
  </si>
  <si>
    <t>PV.AR=</t>
  </si>
  <si>
    <t>Coffre 1 : Capucine</t>
  </si>
  <si>
    <t>Coffre 2 : Meuble évier</t>
  </si>
  <si>
    <t>Coffre 3 : Meuble cuisine</t>
  </si>
  <si>
    <t>Coffre 5 : Placard cuisine</t>
  </si>
  <si>
    <t>Coffre 6 : Meuble gaz</t>
  </si>
  <si>
    <t>Coffre 7 : Banquette 1</t>
  </si>
  <si>
    <t>Coffre 9 : Placard haut 3</t>
  </si>
  <si>
    <t>Coffre 10 : Galerie de toît</t>
  </si>
  <si>
    <t>Coffre 11 : Placard haut 1</t>
  </si>
  <si>
    <t>Coffre 12 : Coffre lit</t>
  </si>
  <si>
    <t>TOTAUX :</t>
  </si>
  <si>
    <t>(A) =</t>
  </si>
  <si>
    <t>(B) =</t>
  </si>
  <si>
    <t>Charge totale sur essieux</t>
  </si>
  <si>
    <t>charges maxi essieux constructeur</t>
  </si>
  <si>
    <t>≤</t>
  </si>
  <si>
    <t>charge essieu avant = 
(PTAC) – (charge essieu arrière)</t>
  </si>
  <si>
    <t>Conditions à vérifier :</t>
  </si>
  <si>
    <t>PESEE</t>
  </si>
  <si>
    <t>CG</t>
  </si>
  <si>
    <t>NOTICE</t>
  </si>
  <si>
    <t>NOTICE / TARE</t>
  </si>
  <si>
    <t>E=empattement</t>
  </si>
  <si>
    <t>CUM requise</t>
  </si>
  <si>
    <t>CUM mini</t>
  </si>
  <si>
    <t>DOCUMENTS</t>
  </si>
  <si>
    <t>calcul automatique</t>
  </si>
  <si>
    <t>Calcul automatique</t>
  </si>
  <si>
    <t>A renseigner</t>
  </si>
  <si>
    <t>NOTICE/CG/TARE</t>
  </si>
  <si>
    <t>Poids à Vide du véhicule aménagé en ordre de marche sur l’essieu AV*</t>
  </si>
  <si>
    <t>Poids à Vide du véhicule aménagé en ordre de marche sur l’essieu AR*</t>
  </si>
  <si>
    <t>* Le poids à vide du véhicule en ordre de marche doit être effectué avec 1 bouteille de gaz et les pleins des réservoirs de carburant et d’eau propre à 90% faits</t>
  </si>
  <si>
    <t>Poids à Vide Total du véhicule aménagé = PV.AV + PV.AR</t>
  </si>
  <si>
    <t>Charge Utile Marchandise mini : CUM mini = (Nx10)+(Lx10)</t>
  </si>
  <si>
    <t>Charge Utile Marchandise requise: CUM = PTAC - PV aménagé - (75xN)</t>
  </si>
  <si>
    <t>PTAC marge</t>
  </si>
  <si>
    <t>Charge AV marge</t>
  </si>
  <si>
    <t>Charge AR marge</t>
  </si>
  <si>
    <t>CUM &gt; Mini marge</t>
  </si>
  <si>
    <t>Passagers avant ( Nx75)</t>
  </si>
  <si>
    <t>Coffre 4 : Frigo</t>
  </si>
  <si>
    <r>
      <t xml:space="preserve">Charge essieu </t>
    </r>
    <r>
      <rPr>
        <b/>
        <sz val="12"/>
        <color theme="1"/>
        <rFont val="Arial"/>
        <family val="2"/>
      </rPr>
      <t>arrière</t>
    </r>
    <r>
      <rPr>
        <sz val="12"/>
        <color theme="1"/>
        <rFont val="Arial"/>
        <family val="2"/>
      </rPr>
      <t xml:space="preserve"> = Total </t>
    </r>
    <r>
      <rPr>
        <b/>
        <sz val="12"/>
        <color theme="1"/>
        <rFont val="Arial"/>
        <family val="2"/>
      </rPr>
      <t>(B)</t>
    </r>
    <r>
      <rPr>
        <sz val="12"/>
        <color theme="1"/>
        <rFont val="Arial"/>
        <family val="2"/>
      </rPr>
      <t xml:space="preserve"> / empattement</t>
    </r>
  </si>
  <si>
    <t>Total (A ) doit être &lt; PTAC</t>
  </si>
  <si>
    <t>marge</t>
  </si>
  <si>
    <t>OK si Positif</t>
  </si>
  <si>
    <t>POIDS marchandises</t>
  </si>
</sst>
</file>

<file path=xl/styles.xml><?xml version="1.0" encoding="utf-8"?>
<styleSheet xmlns="http://schemas.openxmlformats.org/spreadsheetml/2006/main">
  <fonts count="10">
    <font>
      <sz val="10"/>
      <color rgb="FF000000"/>
      <name val="Arial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12"/>
      <name val="Arial"/>
      <family val="2"/>
    </font>
    <font>
      <b/>
      <u/>
      <sz val="12"/>
      <color theme="1"/>
      <name val="Arial"/>
      <family val="2"/>
    </font>
    <font>
      <sz val="10"/>
      <name val="Arial"/>
      <family val="2"/>
    </font>
    <font>
      <u/>
      <sz val="12"/>
      <color theme="1"/>
      <name val="Arial"/>
      <family val="2"/>
    </font>
    <font>
      <sz val="12"/>
      <color theme="1"/>
      <name val="&quot;Liberation Sans&quot;"/>
    </font>
    <font>
      <sz val="12"/>
      <name val="&quot;Liberation Sans&quot;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EAD3"/>
        <bgColor rgb="FFD9EAD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rgb="FFFFFF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1" fontId="2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4" fillId="3" borderId="1" xfId="0" applyFont="1" applyFill="1" applyBorder="1" applyAlignment="1">
      <alignment horizontal="left"/>
    </xf>
    <xf numFmtId="1" fontId="8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4" fillId="5" borderId="0" xfId="0" applyFont="1" applyFill="1" applyAlignment="1">
      <alignment horizontal="center"/>
    </xf>
    <xf numFmtId="0" fontId="4" fillId="5" borderId="0" xfId="0" applyFont="1" applyFill="1" applyAlignment="1">
      <alignment horizontal="right"/>
    </xf>
    <xf numFmtId="0" fontId="4" fillId="5" borderId="1" xfId="0" applyFont="1" applyFill="1" applyBorder="1" applyAlignment="1">
      <alignment horizontal="right"/>
    </xf>
    <xf numFmtId="0" fontId="2" fillId="8" borderId="1" xfId="0" applyFont="1" applyFill="1" applyBorder="1" applyAlignment="1">
      <alignment horizontal="center" wrapText="1"/>
    </xf>
    <xf numFmtId="0" fontId="2" fillId="8" borderId="0" xfId="0" applyFont="1" applyFill="1"/>
    <xf numFmtId="0" fontId="2" fillId="6" borderId="0" xfId="0" applyFont="1" applyFill="1"/>
    <xf numFmtId="0" fontId="2" fillId="9" borderId="10" xfId="0" applyFont="1" applyFill="1" applyBorder="1"/>
    <xf numFmtId="0" fontId="2" fillId="9" borderId="11" xfId="0" applyFont="1" applyFill="1" applyBorder="1"/>
    <xf numFmtId="0" fontId="2" fillId="9" borderId="0" xfId="0" applyFont="1" applyFill="1" applyAlignment="1">
      <alignment horizontal="left"/>
    </xf>
    <xf numFmtId="0" fontId="2" fillId="4" borderId="0" xfId="0" applyFont="1" applyFill="1" applyAlignment="1">
      <alignment horizontal="center"/>
    </xf>
    <xf numFmtId="0" fontId="2" fillId="10" borderId="0" xfId="0" applyFont="1" applyFill="1" applyAlignment="1">
      <alignment horizontal="center"/>
    </xf>
    <xf numFmtId="0" fontId="2" fillId="10" borderId="0" xfId="0" applyFont="1" applyFill="1" applyAlignment="1">
      <alignment horizontal="left"/>
    </xf>
    <xf numFmtId="0" fontId="2" fillId="9" borderId="8" xfId="0" applyFont="1" applyFill="1" applyBorder="1" applyAlignment="1">
      <alignment horizontal="right"/>
    </xf>
    <xf numFmtId="0" fontId="2" fillId="9" borderId="6" xfId="0" applyFont="1" applyFill="1" applyBorder="1" applyAlignment="1">
      <alignment horizontal="left"/>
    </xf>
    <xf numFmtId="0" fontId="2" fillId="9" borderId="9" xfId="0" applyFont="1" applyFill="1" applyBorder="1" applyAlignment="1">
      <alignment horizontal="right"/>
    </xf>
    <xf numFmtId="0" fontId="2" fillId="9" borderId="7" xfId="0" applyFont="1" applyFill="1" applyBorder="1" applyAlignment="1">
      <alignment horizontal="left"/>
    </xf>
    <xf numFmtId="0" fontId="2" fillId="6" borderId="0" xfId="0" applyFont="1" applyFill="1" applyAlignment="1">
      <alignment horizontal="center"/>
    </xf>
    <xf numFmtId="0" fontId="2" fillId="8" borderId="1" xfId="0" applyFont="1" applyFill="1" applyBorder="1" applyAlignment="1">
      <alignment horizontal="center"/>
    </xf>
    <xf numFmtId="1" fontId="2" fillId="9" borderId="1" xfId="0" applyNumberFormat="1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0" fontId="0" fillId="0" borderId="5" xfId="0" applyFont="1" applyBorder="1" applyAlignment="1">
      <alignment horizontal="left"/>
    </xf>
    <xf numFmtId="1" fontId="2" fillId="0" borderId="5" xfId="0" applyNumberFormat="1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1" fontId="2" fillId="0" borderId="0" xfId="0" applyNumberFormat="1" applyFont="1" applyAlignment="1">
      <alignment horizontal="center"/>
    </xf>
    <xf numFmtId="0" fontId="0" fillId="0" borderId="0" xfId="0" applyFont="1" applyAlignment="1"/>
    <xf numFmtId="0" fontId="1" fillId="3" borderId="2" xfId="0" applyFont="1" applyFill="1" applyBorder="1" applyAlignment="1">
      <alignment horizontal="right"/>
    </xf>
    <xf numFmtId="0" fontId="6" fillId="0" borderId="4" xfId="0" applyFont="1" applyBorder="1"/>
    <xf numFmtId="0" fontId="6" fillId="0" borderId="3" xfId="0" applyFont="1" applyBorder="1"/>
    <xf numFmtId="0" fontId="2" fillId="0" borderId="0" xfId="0" applyFont="1" applyAlignment="1">
      <alignment horizontal="left" wrapText="1"/>
    </xf>
    <xf numFmtId="0" fontId="2" fillId="8" borderId="2" xfId="0" applyFont="1" applyFill="1" applyBorder="1" applyAlignment="1">
      <alignment horizontal="center"/>
    </xf>
    <xf numFmtId="0" fontId="6" fillId="8" borderId="4" xfId="0" applyFont="1" applyFill="1" applyBorder="1"/>
    <xf numFmtId="0" fontId="6" fillId="8" borderId="3" xfId="0" applyFont="1" applyFill="1" applyBorder="1"/>
    <xf numFmtId="0" fontId="2" fillId="8" borderId="2" xfId="0" applyFont="1" applyFill="1" applyBorder="1" applyAlignment="1">
      <alignment horizontal="center" wrapText="1"/>
    </xf>
    <xf numFmtId="0" fontId="1" fillId="0" borderId="0" xfId="0" applyFont="1" applyAlignment="1">
      <alignment horizontal="left"/>
    </xf>
    <xf numFmtId="0" fontId="2" fillId="8" borderId="2" xfId="0" applyFont="1" applyFill="1" applyBorder="1" applyAlignment="1">
      <alignment horizontal="center" vertical="top" wrapText="1"/>
    </xf>
    <xf numFmtId="0" fontId="6" fillId="8" borderId="3" xfId="0" applyFont="1" applyFill="1" applyBorder="1" applyAlignment="1">
      <alignment vertical="top" wrapText="1"/>
    </xf>
    <xf numFmtId="0" fontId="6" fillId="8" borderId="3" xfId="0" applyFont="1" applyFill="1" applyBorder="1" applyAlignment="1">
      <alignment vertical="top"/>
    </xf>
    <xf numFmtId="0" fontId="2" fillId="0" borderId="2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1" fillId="7" borderId="0" xfId="0" applyFont="1" applyFill="1" applyAlignment="1">
      <alignment horizontal="center"/>
    </xf>
    <xf numFmtId="0" fontId="0" fillId="8" borderId="0" xfId="0" applyFont="1" applyFill="1" applyAlignment="1"/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Z995"/>
  <sheetViews>
    <sheetView tabSelected="1" topLeftCell="A31" workbookViewId="0">
      <selection activeCell="I40" sqref="I40"/>
    </sheetView>
  </sheetViews>
  <sheetFormatPr baseColWidth="10" defaultColWidth="14.44140625" defaultRowHeight="15.75" customHeight="1"/>
  <cols>
    <col min="1" max="1" width="33.6640625" customWidth="1"/>
    <col min="2" max="2" width="19.88671875" customWidth="1"/>
    <col min="3" max="3" width="14.88671875" customWidth="1"/>
    <col min="8" max="8" width="8.5546875" customWidth="1"/>
    <col min="9" max="9" width="21.77734375" customWidth="1"/>
  </cols>
  <sheetData>
    <row r="1" spans="1:26" ht="15.75" customHeight="1">
      <c r="A1" s="64" t="s">
        <v>0</v>
      </c>
      <c r="B1" s="65"/>
      <c r="C1" s="65"/>
      <c r="D1" s="65"/>
      <c r="E1" s="65"/>
      <c r="F1" s="65"/>
      <c r="G1" s="65"/>
      <c r="H1" s="65"/>
      <c r="I1" s="2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>
      <c r="A2" s="33"/>
      <c r="B2" s="32"/>
      <c r="C2" s="3"/>
      <c r="D2" s="3"/>
      <c r="E2" s="3"/>
      <c r="F2" s="3"/>
      <c r="G2" s="32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>
      <c r="A3" s="30" t="s">
        <v>60</v>
      </c>
      <c r="B3" s="32"/>
      <c r="C3" s="9"/>
      <c r="D3" s="9"/>
      <c r="E3" s="9"/>
      <c r="F3" s="9"/>
      <c r="G3" s="31" t="s">
        <v>61</v>
      </c>
      <c r="H3" s="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>
      <c r="A4" s="33"/>
      <c r="B4" s="32"/>
      <c r="C4" s="9"/>
      <c r="D4" s="9"/>
      <c r="E4" s="9"/>
      <c r="F4" s="9"/>
      <c r="G4" s="32"/>
      <c r="H4" s="9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58" t="s">
        <v>1</v>
      </c>
      <c r="B5" s="49"/>
      <c r="C5" s="49"/>
      <c r="D5" s="49"/>
      <c r="E5" s="49"/>
      <c r="F5" s="49"/>
      <c r="G5" s="49"/>
      <c r="H5" s="4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66" t="s">
        <v>2</v>
      </c>
      <c r="B6" s="49"/>
      <c r="C6" s="49"/>
      <c r="D6" s="49"/>
      <c r="E6" s="49"/>
      <c r="F6" s="49"/>
      <c r="G6" s="49"/>
      <c r="H6" s="49"/>
      <c r="I6" s="26" t="s">
        <v>58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>
      <c r="A7" s="46" t="s">
        <v>3</v>
      </c>
      <c r="B7" s="49"/>
      <c r="C7" s="49"/>
      <c r="D7" s="49"/>
      <c r="E7" s="4" t="s">
        <v>4</v>
      </c>
      <c r="F7" s="5" t="s">
        <v>5</v>
      </c>
      <c r="G7" s="23">
        <v>3500</v>
      </c>
      <c r="H7" s="4" t="s">
        <v>6</v>
      </c>
      <c r="I7" s="1" t="s">
        <v>62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>
      <c r="A8" s="46" t="s">
        <v>63</v>
      </c>
      <c r="B8" s="49"/>
      <c r="C8" s="49"/>
      <c r="D8" s="49"/>
      <c r="E8" s="4" t="s">
        <v>7</v>
      </c>
      <c r="F8" s="5" t="s">
        <v>5</v>
      </c>
      <c r="G8" s="23">
        <v>1500</v>
      </c>
      <c r="H8" s="4" t="s">
        <v>6</v>
      </c>
      <c r="I8" s="1" t="s">
        <v>51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6" thickBot="1">
      <c r="A9" s="46" t="s">
        <v>64</v>
      </c>
      <c r="B9" s="49"/>
      <c r="C9" s="49"/>
      <c r="D9" s="49"/>
      <c r="E9" s="4" t="s">
        <v>8</v>
      </c>
      <c r="F9" s="5" t="s">
        <v>5</v>
      </c>
      <c r="G9" s="23">
        <v>1673</v>
      </c>
      <c r="H9" s="4" t="s">
        <v>6</v>
      </c>
      <c r="I9" s="1" t="s">
        <v>51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6" thickBot="1">
      <c r="A10" s="46" t="s">
        <v>66</v>
      </c>
      <c r="B10" s="49"/>
      <c r="C10" s="49"/>
      <c r="D10" s="49"/>
      <c r="E10" s="4" t="s">
        <v>9</v>
      </c>
      <c r="F10" s="5" t="s">
        <v>5</v>
      </c>
      <c r="G10" s="34">
        <f>G8+G9</f>
        <v>3173</v>
      </c>
      <c r="H10" s="35" t="s">
        <v>6</v>
      </c>
      <c r="I10" s="28" t="s">
        <v>59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>
      <c r="A11" s="46" t="s">
        <v>10</v>
      </c>
      <c r="B11" s="49"/>
      <c r="C11" s="49"/>
      <c r="D11" s="49"/>
      <c r="E11" s="4" t="s">
        <v>11</v>
      </c>
      <c r="F11" s="5" t="s">
        <v>5</v>
      </c>
      <c r="G11" s="23">
        <v>3</v>
      </c>
      <c r="H11" s="2"/>
      <c r="I11" s="1" t="s">
        <v>52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>
      <c r="A12" s="46" t="s">
        <v>12</v>
      </c>
      <c r="B12" s="49"/>
      <c r="C12" s="49"/>
      <c r="D12" s="49"/>
      <c r="E12" s="4" t="s">
        <v>13</v>
      </c>
      <c r="F12" s="5" t="s">
        <v>5</v>
      </c>
      <c r="G12" s="23">
        <v>6.2</v>
      </c>
      <c r="H12" s="4" t="s">
        <v>14</v>
      </c>
      <c r="I12" s="1" t="s">
        <v>54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>
      <c r="A13" s="46" t="s">
        <v>15</v>
      </c>
      <c r="B13" s="49"/>
      <c r="C13" s="49"/>
      <c r="D13" s="49"/>
      <c r="E13" s="4" t="s">
        <v>16</v>
      </c>
      <c r="F13" s="5" t="s">
        <v>5</v>
      </c>
      <c r="G13" s="23">
        <v>2.0699999999999998</v>
      </c>
      <c r="H13" s="4" t="s">
        <v>14</v>
      </c>
      <c r="I13" s="1" t="s">
        <v>54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6" thickBot="1">
      <c r="A14" s="46" t="s">
        <v>17</v>
      </c>
      <c r="B14" s="49"/>
      <c r="C14" s="49"/>
      <c r="D14" s="49"/>
      <c r="E14" s="4" t="s">
        <v>18</v>
      </c>
      <c r="F14" s="5" t="s">
        <v>5</v>
      </c>
      <c r="G14" s="7">
        <f>G12*G13</f>
        <v>12.834</v>
      </c>
      <c r="H14" s="4" t="s">
        <v>19</v>
      </c>
      <c r="I14" s="1" t="s">
        <v>54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6" thickBot="1">
      <c r="A15" s="46" t="s">
        <v>67</v>
      </c>
      <c r="B15" s="49"/>
      <c r="C15" s="49"/>
      <c r="D15" s="49"/>
      <c r="E15" s="4" t="s">
        <v>20</v>
      </c>
      <c r="F15" s="5" t="s">
        <v>5</v>
      </c>
      <c r="G15" s="36">
        <f>(10*G11)+(10*G12)</f>
        <v>92</v>
      </c>
      <c r="H15" s="37" t="s">
        <v>6</v>
      </c>
      <c r="I15" s="29" t="s">
        <v>59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thickBot="1">
      <c r="A16" s="46" t="s">
        <v>68</v>
      </c>
      <c r="B16" s="49"/>
      <c r="C16" s="49"/>
      <c r="D16" s="49"/>
      <c r="E16" s="4"/>
      <c r="F16" s="5"/>
      <c r="G16" s="34">
        <f>(G11*75)+(G11*10)+(G12*10)</f>
        <v>317</v>
      </c>
      <c r="H16" s="35" t="s">
        <v>6</v>
      </c>
      <c r="I16" s="28" t="s">
        <v>59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>
      <c r="A17" s="53" t="s">
        <v>21</v>
      </c>
      <c r="B17" s="49"/>
      <c r="C17" s="49"/>
      <c r="D17" s="49"/>
      <c r="E17" s="4" t="s">
        <v>22</v>
      </c>
      <c r="F17" s="5" t="s">
        <v>5</v>
      </c>
      <c r="G17" s="23">
        <v>4.0250000000000004</v>
      </c>
      <c r="H17" s="4" t="s">
        <v>14</v>
      </c>
      <c r="I17" s="1" t="s">
        <v>53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9" customHeight="1">
      <c r="A18" s="8"/>
      <c r="E18" s="4"/>
      <c r="F18" s="5"/>
      <c r="G18" s="23"/>
      <c r="H18" s="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5.4" customHeight="1">
      <c r="A19" s="53" t="s">
        <v>65</v>
      </c>
      <c r="B19" s="49"/>
      <c r="C19" s="49"/>
      <c r="D19" s="49"/>
      <c r="E19" s="49"/>
      <c r="F19" s="49"/>
      <c r="G19" s="49"/>
      <c r="H19" s="49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>
      <c r="A20" s="2"/>
      <c r="B20" s="3"/>
      <c r="C20" s="3"/>
      <c r="D20" s="3"/>
      <c r="E20" s="3"/>
      <c r="F20" s="3"/>
      <c r="G20" s="3"/>
      <c r="H20" s="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58" t="s">
        <v>23</v>
      </c>
      <c r="B21" s="49"/>
      <c r="C21" s="49"/>
      <c r="D21" s="49"/>
      <c r="E21" s="49"/>
      <c r="F21" s="49"/>
      <c r="G21" s="49"/>
      <c r="H21" s="49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3"/>
      <c r="B22" s="3"/>
      <c r="C22" s="9" t="s">
        <v>56</v>
      </c>
      <c r="D22" s="10" t="s">
        <v>24</v>
      </c>
      <c r="E22" s="9" t="s">
        <v>57</v>
      </c>
      <c r="F22" s="5"/>
      <c r="G22" s="9"/>
      <c r="H22" s="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3"/>
      <c r="B23" s="3"/>
      <c r="C23" s="9">
        <f>G16</f>
        <v>317</v>
      </c>
      <c r="D23" s="10" t="s">
        <v>24</v>
      </c>
      <c r="E23" s="9">
        <f>G15</f>
        <v>92</v>
      </c>
      <c r="F23" s="5"/>
      <c r="G23" s="9"/>
      <c r="H23" s="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>
      <c r="A24" s="3"/>
      <c r="B24" s="3"/>
      <c r="C24" s="3"/>
      <c r="D24" s="3"/>
      <c r="E24" s="3"/>
      <c r="F24" s="3"/>
      <c r="G24" s="3"/>
      <c r="H24" s="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58" t="s">
        <v>25</v>
      </c>
      <c r="B25" s="49"/>
      <c r="C25" s="49"/>
      <c r="D25" s="49"/>
      <c r="E25" s="49"/>
      <c r="F25" s="49"/>
      <c r="G25" s="49"/>
      <c r="H25" s="49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1.8" customHeight="1">
      <c r="A26" s="25"/>
      <c r="B26" s="59" t="s">
        <v>26</v>
      </c>
      <c r="C26" s="60"/>
      <c r="D26" s="59" t="s">
        <v>27</v>
      </c>
      <c r="E26" s="61"/>
      <c r="F26" s="59" t="s">
        <v>28</v>
      </c>
      <c r="G26" s="61"/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5">
      <c r="A27" s="13" t="s">
        <v>29</v>
      </c>
      <c r="B27" s="2"/>
      <c r="C27" s="9">
        <v>0</v>
      </c>
      <c r="D27" s="9" t="s">
        <v>30</v>
      </c>
      <c r="E27" s="6">
        <f t="shared" ref="E27:E28" si="0">G8</f>
        <v>1500</v>
      </c>
      <c r="F27" s="3"/>
      <c r="G27" s="6">
        <v>0</v>
      </c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>
      <c r="A28" s="13" t="s">
        <v>31</v>
      </c>
      <c r="B28" s="4" t="s">
        <v>55</v>
      </c>
      <c r="C28" s="9">
        <f>G17</f>
        <v>4.0250000000000004</v>
      </c>
      <c r="D28" s="9" t="s">
        <v>32</v>
      </c>
      <c r="E28" s="6">
        <f t="shared" si="0"/>
        <v>1673</v>
      </c>
      <c r="F28" s="3"/>
      <c r="G28" s="6">
        <f>C28*E28</f>
        <v>6733.8250000000007</v>
      </c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>
      <c r="A29" s="13" t="s">
        <v>73</v>
      </c>
      <c r="B29" s="2"/>
      <c r="C29" s="24">
        <v>0.995</v>
      </c>
      <c r="D29" s="3"/>
      <c r="E29" s="14">
        <f>G11*75</f>
        <v>225</v>
      </c>
      <c r="F29" s="3"/>
      <c r="G29" s="15">
        <f t="shared" ref="G29:G43" si="1">E29*C29</f>
        <v>223.875</v>
      </c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>
      <c r="A30" s="13" t="s">
        <v>33</v>
      </c>
      <c r="B30" s="2"/>
      <c r="C30" s="24">
        <v>0.995</v>
      </c>
      <c r="D30" s="3"/>
      <c r="E30" s="24">
        <v>5</v>
      </c>
      <c r="F30" s="3"/>
      <c r="G30" s="15">
        <f t="shared" si="1"/>
        <v>4.9749999999999996</v>
      </c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>
      <c r="A31" s="13" t="s">
        <v>34</v>
      </c>
      <c r="B31" s="2"/>
      <c r="C31" s="24">
        <v>1.52</v>
      </c>
      <c r="D31" s="3"/>
      <c r="E31" s="24">
        <v>10</v>
      </c>
      <c r="F31" s="3"/>
      <c r="G31" s="15">
        <f t="shared" si="1"/>
        <v>15.2</v>
      </c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>
      <c r="A32" s="13" t="s">
        <v>35</v>
      </c>
      <c r="B32" s="2"/>
      <c r="C32" s="24">
        <v>2.69</v>
      </c>
      <c r="D32" s="3"/>
      <c r="E32" s="24">
        <v>10</v>
      </c>
      <c r="F32" s="3"/>
      <c r="G32" s="15">
        <f t="shared" si="1"/>
        <v>26.9</v>
      </c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>
      <c r="A33" s="13" t="s">
        <v>74</v>
      </c>
      <c r="B33" s="2"/>
      <c r="C33" s="24">
        <v>2.71</v>
      </c>
      <c r="D33" s="3"/>
      <c r="E33" s="24">
        <v>10</v>
      </c>
      <c r="F33" s="3"/>
      <c r="G33" s="15">
        <f t="shared" si="1"/>
        <v>27.1</v>
      </c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>
      <c r="A34" s="13" t="s">
        <v>36</v>
      </c>
      <c r="B34" s="2"/>
      <c r="C34" s="24">
        <v>2.71</v>
      </c>
      <c r="D34" s="3"/>
      <c r="E34" s="24">
        <v>10</v>
      </c>
      <c r="F34" s="3"/>
      <c r="G34" s="15">
        <f t="shared" si="1"/>
        <v>27.1</v>
      </c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>
      <c r="A35" s="13" t="s">
        <v>37</v>
      </c>
      <c r="B35" s="2"/>
      <c r="C35" s="24">
        <v>3</v>
      </c>
      <c r="D35" s="3"/>
      <c r="E35" s="24">
        <v>5</v>
      </c>
      <c r="F35" s="3"/>
      <c r="G35" s="15">
        <f t="shared" si="1"/>
        <v>15</v>
      </c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>
      <c r="A36" s="13" t="s">
        <v>38</v>
      </c>
      <c r="B36" s="2"/>
      <c r="C36" s="24">
        <v>3.5</v>
      </c>
      <c r="D36" s="3"/>
      <c r="E36" s="24">
        <v>10</v>
      </c>
      <c r="F36" s="3"/>
      <c r="G36" s="15">
        <f t="shared" si="1"/>
        <v>35</v>
      </c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>
      <c r="A37" s="13" t="s">
        <v>39</v>
      </c>
      <c r="B37" s="2"/>
      <c r="C37" s="24">
        <v>3.5</v>
      </c>
      <c r="D37" s="3"/>
      <c r="E37" s="24">
        <v>10</v>
      </c>
      <c r="F37" s="3"/>
      <c r="G37" s="15">
        <f t="shared" si="1"/>
        <v>35</v>
      </c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>
      <c r="A38" s="13" t="s">
        <v>40</v>
      </c>
      <c r="B38" s="2"/>
      <c r="C38" s="24">
        <v>4.2300000000000004</v>
      </c>
      <c r="D38" s="3"/>
      <c r="E38" s="24">
        <v>0</v>
      </c>
      <c r="F38" s="3"/>
      <c r="G38" s="15">
        <f t="shared" si="1"/>
        <v>0</v>
      </c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>
      <c r="A39" s="13" t="s">
        <v>41</v>
      </c>
      <c r="B39" s="2"/>
      <c r="C39" s="24">
        <v>4.34</v>
      </c>
      <c r="D39" s="3"/>
      <c r="E39" s="24">
        <v>5</v>
      </c>
      <c r="F39" s="3"/>
      <c r="G39" s="15">
        <f t="shared" si="1"/>
        <v>21.7</v>
      </c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>
      <c r="A40" s="13" t="s">
        <v>42</v>
      </c>
      <c r="B40" s="2"/>
      <c r="C40" s="24">
        <v>4.7300000000000004</v>
      </c>
      <c r="D40" s="3"/>
      <c r="E40" s="24">
        <v>17</v>
      </c>
      <c r="F40" s="3"/>
      <c r="G40" s="15">
        <f t="shared" si="1"/>
        <v>80.410000000000011</v>
      </c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>
      <c r="A41" s="13"/>
      <c r="B41" s="2"/>
      <c r="C41" s="24">
        <v>0</v>
      </c>
      <c r="D41" s="3"/>
      <c r="E41" s="24"/>
      <c r="F41" s="3"/>
      <c r="G41" s="15">
        <f t="shared" si="1"/>
        <v>0</v>
      </c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>
      <c r="A42" s="13"/>
      <c r="B42" s="2"/>
      <c r="C42" s="24">
        <v>0</v>
      </c>
      <c r="D42" s="3"/>
      <c r="E42" s="24">
        <v>0</v>
      </c>
      <c r="F42" s="3"/>
      <c r="G42" s="15">
        <f t="shared" si="1"/>
        <v>0</v>
      </c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>
      <c r="A43" s="13"/>
      <c r="B43" s="2"/>
      <c r="C43" s="24">
        <v>0</v>
      </c>
      <c r="D43" s="3"/>
      <c r="E43" s="24">
        <v>0</v>
      </c>
      <c r="F43" s="3"/>
      <c r="G43" s="15">
        <f t="shared" si="1"/>
        <v>0</v>
      </c>
      <c r="H43" s="2"/>
      <c r="I43" s="27" t="s">
        <v>79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62" t="s">
        <v>43</v>
      </c>
      <c r="B44" s="51"/>
      <c r="C44" s="52"/>
      <c r="D44" s="16" t="s">
        <v>44</v>
      </c>
      <c r="E44" s="9">
        <f>SUM(E27:E43)</f>
        <v>3490</v>
      </c>
      <c r="F44" s="16" t="s">
        <v>45</v>
      </c>
      <c r="G44" s="15">
        <f>SUM(G27:G43)</f>
        <v>7246.0850000000009</v>
      </c>
      <c r="H44" s="2"/>
      <c r="I44" s="41">
        <f>SUM(E29:E43)</f>
        <v>317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>
      <c r="A45" s="17"/>
      <c r="B45" s="17"/>
      <c r="C45" s="3"/>
      <c r="D45" s="3"/>
      <c r="E45" s="3"/>
      <c r="F45" s="3"/>
      <c r="G45" s="2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>
      <c r="A46" s="63"/>
      <c r="B46" s="49"/>
      <c r="C46" s="49"/>
      <c r="D46" s="49"/>
      <c r="E46" s="49"/>
      <c r="F46" s="49"/>
      <c r="G46" s="49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>
      <c r="A47" s="54" t="s">
        <v>46</v>
      </c>
      <c r="B47" s="55"/>
      <c r="C47" s="55"/>
      <c r="D47" s="55"/>
      <c r="E47" s="56"/>
      <c r="F47" s="57" t="s">
        <v>47</v>
      </c>
      <c r="G47" s="56"/>
      <c r="H47" s="39" t="s">
        <v>77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8" customHeight="1">
      <c r="A48" s="42" t="s">
        <v>75</v>
      </c>
      <c r="B48" s="43"/>
      <c r="C48" s="43"/>
      <c r="D48" s="44">
        <f>G44/G17</f>
        <v>1800.2695652173913</v>
      </c>
      <c r="E48" s="45"/>
      <c r="F48" s="16" t="s">
        <v>48</v>
      </c>
      <c r="G48" s="22">
        <v>2100</v>
      </c>
      <c r="H48" s="40">
        <f>G48-D48</f>
        <v>299.73043478260865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46" t="s">
        <v>49</v>
      </c>
      <c r="B49" s="47"/>
      <c r="C49" s="47"/>
      <c r="D49" s="48">
        <f>G7-D48</f>
        <v>1699.7304347826087</v>
      </c>
      <c r="E49" s="49"/>
      <c r="F49" s="16" t="s">
        <v>48</v>
      </c>
      <c r="G49" s="22">
        <v>1790</v>
      </c>
      <c r="H49" s="40">
        <f t="shared" ref="H49:H50" si="2">G49-D49</f>
        <v>90.269565217391346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6">
      <c r="A50" s="1" t="s">
        <v>76</v>
      </c>
      <c r="B50" s="1"/>
      <c r="C50" s="1"/>
      <c r="D50" s="48">
        <f>E44</f>
        <v>3490</v>
      </c>
      <c r="E50" s="49"/>
      <c r="F50" s="16" t="s">
        <v>48</v>
      </c>
      <c r="G50" s="38">
        <f>G7</f>
        <v>3500</v>
      </c>
      <c r="H50" s="40">
        <f t="shared" si="2"/>
        <v>10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>
      <c r="A52" s="18"/>
      <c r="B52" s="18"/>
      <c r="C52" s="18"/>
      <c r="D52" s="18"/>
      <c r="E52" s="18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8"/>
      <c r="B53" s="50" t="s">
        <v>50</v>
      </c>
      <c r="C53" s="51"/>
      <c r="D53" s="52"/>
      <c r="E53" s="18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>
      <c r="A54" s="18"/>
      <c r="B54" s="19" t="s">
        <v>72</v>
      </c>
      <c r="C54" s="20">
        <f>G16-G15</f>
        <v>225</v>
      </c>
      <c r="D54" s="19" t="s">
        <v>78</v>
      </c>
      <c r="E54" s="4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>
      <c r="A55" s="18"/>
      <c r="B55" s="21" t="s">
        <v>69</v>
      </c>
      <c r="C55" s="20">
        <f>(G7-E44)</f>
        <v>10</v>
      </c>
      <c r="D55" s="19" t="s">
        <v>78</v>
      </c>
      <c r="E55" s="4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>
      <c r="A56" s="18"/>
      <c r="B56" s="19" t="s">
        <v>71</v>
      </c>
      <c r="C56" s="20">
        <f t="shared" ref="C56:C57" si="3">G48-D48</f>
        <v>299.73043478260865</v>
      </c>
      <c r="D56" s="19" t="s">
        <v>78</v>
      </c>
      <c r="E56" s="1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>
      <c r="A57" s="18"/>
      <c r="B57" s="19" t="s">
        <v>70</v>
      </c>
      <c r="C57" s="20">
        <f t="shared" si="3"/>
        <v>90.269565217391346</v>
      </c>
      <c r="D57" s="19" t="s">
        <v>78</v>
      </c>
      <c r="E57" s="1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mergeCells count="30">
    <mergeCell ref="A1:H1"/>
    <mergeCell ref="A5:H5"/>
    <mergeCell ref="A6:H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7:D17"/>
    <mergeCell ref="A19:H19"/>
    <mergeCell ref="A47:E47"/>
    <mergeCell ref="F47:G47"/>
    <mergeCell ref="A21:H21"/>
    <mergeCell ref="A25:H25"/>
    <mergeCell ref="B26:C26"/>
    <mergeCell ref="D26:E26"/>
    <mergeCell ref="F26:G26"/>
    <mergeCell ref="A44:C44"/>
    <mergeCell ref="A46:G46"/>
    <mergeCell ref="A16:D16"/>
    <mergeCell ref="A48:C48"/>
    <mergeCell ref="D48:E48"/>
    <mergeCell ref="A49:C49"/>
    <mergeCell ref="D49:E49"/>
    <mergeCell ref="B53:D53"/>
    <mergeCell ref="D50:E50"/>
  </mergeCells>
  <printOptions horizontalCentered="1" gridLines="1"/>
  <pageMargins left="0.23622047244094491" right="0.23622047244094491" top="0.15748031496062992" bottom="0.15748031496062992" header="0.31496062992125984" footer="0.31496062992125984"/>
  <pageSetup paperSize="9" scale="93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VASP REPARTITION CHARGE</vt:lpstr>
      <vt:lpstr>'VASP REPARTITION CHARGE'!Zone_d_impression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REMY</dc:creator>
  <cp:lastModifiedBy>REMY</cp:lastModifiedBy>
  <cp:lastPrinted>2022-12-09T18:39:49Z</cp:lastPrinted>
  <dcterms:created xsi:type="dcterms:W3CDTF">2022-12-09T19:34:37Z</dcterms:created>
  <dcterms:modified xsi:type="dcterms:W3CDTF">2022-12-09T19:42:14Z</dcterms:modified>
</cp:coreProperties>
</file>